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M\OneDrive\1 - Synchro\00 - PDL M\Zeitschrift PDL M\Ausgabe 29 - August 2024\Beitrag 08-2024 - 3 - Kerstin Pleus\"/>
    </mc:Choice>
  </mc:AlternateContent>
  <xr:revisionPtr revIDLastSave="0" documentId="13_ncr:1_{2D115503-B202-4D03-96C1-E401DBB988B8}" xr6:coauthVersionLast="47" xr6:coauthVersionMax="47" xr10:uidLastSave="{00000000-0000-0000-0000-000000000000}"/>
  <bookViews>
    <workbookView xWindow="-98" yWindow="-98" windowWidth="22695" windowHeight="14595" xr2:uid="{C0720942-D29D-6E4B-8BCF-F78A1E1088C4}"/>
  </bookViews>
  <sheets>
    <sheet name="Anleitung" sheetId="4" r:id="rId1"/>
    <sheet name="Einsatz morgens" sheetId="1" r:id="rId2"/>
    <sheet name="Einsatz mittags" sheetId="2" r:id="rId3"/>
    <sheet name="Einsatz abends" sheetId="3" r:id="rId4"/>
    <sheet name="Ergebnis Einsätze im Monat" sheetId="6" r:id="rId5"/>
  </sheets>
  <definedNames>
    <definedName name="_xlnm.Print_Area" localSheetId="2">'Einsatz mittags'!$A$1:$F$36</definedName>
    <definedName name="_xlnm.Print_Area" localSheetId="1">'Einsatz morgens'!$A$1:$F$36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C15" i="6" s="1"/>
  <c r="B14" i="6"/>
  <c r="B32" i="2"/>
  <c r="B32" i="3"/>
  <c r="A30" i="2"/>
  <c r="A30" i="3"/>
  <c r="A30" i="1"/>
  <c r="B30" i="2"/>
  <c r="B30" i="3"/>
  <c r="C14" i="6" l="1"/>
  <c r="D22" i="2" l="1"/>
  <c r="D22" i="3"/>
  <c r="C22" i="2"/>
  <c r="C22" i="3"/>
  <c r="C22" i="1"/>
  <c r="D22" i="1" s="1"/>
  <c r="C18" i="2"/>
  <c r="C18" i="3"/>
  <c r="C18" i="1"/>
  <c r="C17" i="2"/>
  <c r="D17" i="2" s="1"/>
  <c r="C17" i="3"/>
  <c r="C17" i="1"/>
  <c r="C27" i="2"/>
  <c r="C27" i="3"/>
  <c r="C28" i="2"/>
  <c r="C28" i="3"/>
  <c r="D18" i="2"/>
  <c r="D18" i="3"/>
  <c r="C9" i="1"/>
  <c r="C10" i="1" s="1"/>
  <c r="C8" i="1"/>
  <c r="C9" i="2"/>
  <c r="C10" i="2" s="1"/>
  <c r="D16" i="2" s="1"/>
  <c r="C8" i="2"/>
  <c r="C9" i="3"/>
  <c r="C10" i="3" s="1"/>
  <c r="D16" i="3" s="1"/>
  <c r="C8" i="3"/>
  <c r="D18" i="1" l="1"/>
  <c r="D16" i="1"/>
  <c r="D17" i="3"/>
  <c r="D17" i="1"/>
  <c r="B19" i="1" l="1"/>
  <c r="B25" i="3"/>
  <c r="E22" i="3"/>
  <c r="B19" i="3"/>
  <c r="B24" i="3" s="1"/>
  <c r="B25" i="2"/>
  <c r="E22" i="2"/>
  <c r="B19" i="2"/>
  <c r="B24" i="2" s="1"/>
  <c r="D25" i="1"/>
  <c r="B25" i="1"/>
  <c r="B27" i="3" l="1"/>
  <c r="B28" i="3" s="1"/>
  <c r="D19" i="3"/>
  <c r="B27" i="2"/>
  <c r="B28" i="2" s="1"/>
  <c r="D19" i="2"/>
  <c r="D19" i="1"/>
  <c r="B24" i="1"/>
  <c r="B27" i="1" s="1"/>
  <c r="C27" i="1" s="1"/>
  <c r="C32" i="2" l="1"/>
  <c r="C30" i="2"/>
  <c r="C32" i="3"/>
  <c r="C30" i="3"/>
  <c r="B28" i="1"/>
  <c r="B30" i="1" l="1"/>
  <c r="B32" i="1" s="1"/>
  <c r="B13" i="6" s="1"/>
  <c r="C28" i="1"/>
  <c r="C30" i="1" l="1"/>
  <c r="C32" i="1"/>
  <c r="B18" i="6"/>
  <c r="C18" i="6" s="1"/>
  <c r="C13" i="6"/>
</calcChain>
</file>

<file path=xl/sharedStrings.xml><?xml version="1.0" encoding="utf-8"?>
<sst xmlns="http://schemas.openxmlformats.org/spreadsheetml/2006/main" count="107" uniqueCount="47">
  <si>
    <t>Einsatz mittags</t>
  </si>
  <si>
    <t>Erlös am Tag</t>
  </si>
  <si>
    <t>Einsatz morgens</t>
  </si>
  <si>
    <t>Insgesamt</t>
  </si>
  <si>
    <t>Einsatzdauer</t>
  </si>
  <si>
    <t>Erlös pro Minute</t>
  </si>
  <si>
    <t>Kosten pro Minute</t>
  </si>
  <si>
    <t>Einsatz abends</t>
  </si>
  <si>
    <t>2. Erträge SGB XI</t>
  </si>
  <si>
    <t>3. Erträge SGB V</t>
  </si>
  <si>
    <t>2. SGB XI Erlös</t>
  </si>
  <si>
    <t>3. SGB V-Erlös</t>
  </si>
  <si>
    <t>4. Privatzahler</t>
  </si>
  <si>
    <t>5. Einsatzdauer</t>
  </si>
  <si>
    <t>Anmerkungen zur Arbeitshilfe</t>
  </si>
  <si>
    <t>1. Vollkostendeckender Stundensatz je Qualifikation</t>
  </si>
  <si>
    <t>Diese Arbeitshilfe zeigt Ihnen tendenziell, ob sich ein Einsatz bzw. Einsätze bei einem Kunden rechnen. Bitte füllen Sie (nur) die gelben Felder aus.</t>
  </si>
  <si>
    <t>Beachten Sie bitte bei der Höhe des vollkostendeckenden Stundensatzes, dass diese nach der Berufsgruppe (Qualifikation) ausgewählt wird (Pflegefachkraft, Pflegehilfskraft, usw.).</t>
  </si>
  <si>
    <t>1. Vollkostensatz =</t>
  </si>
  <si>
    <t>Erlös pro Monat</t>
  </si>
  <si>
    <t>Min. pro Tag</t>
  </si>
  <si>
    <t>Min. pro Monat</t>
  </si>
  <si>
    <t>Std. pro Monat</t>
  </si>
  <si>
    <t xml:space="preserve">                    Kalkulation der Einsätze</t>
  </si>
  <si>
    <t xml:space="preserve">                    morgens mittags abends</t>
  </si>
  <si>
    <t xml:space="preserve">                    pro Woche und pro Monat</t>
  </si>
  <si>
    <t xml:space="preserve">                    Gewinn oder Verlust?</t>
  </si>
  <si>
    <t>Tage pro Jahr</t>
  </si>
  <si>
    <t>Tage pro Monat im Durchschnitt</t>
  </si>
  <si>
    <t>Wochen pro Jahr im Durchschnitt</t>
  </si>
  <si>
    <t>Wochen pro Monat im Durchschnitt</t>
  </si>
  <si>
    <t>Annahmen für die Berechnungen:</t>
  </si>
  <si>
    <t>Einsätze 
pro Woche</t>
  </si>
  <si>
    <t>Ergebnis pro Minute</t>
  </si>
  <si>
    <t>Ergebnis pro Stunde</t>
  </si>
  <si>
    <t>= Ergebnis pro Monat</t>
  </si>
  <si>
    <t>Bitte (nur) die gelben Felder ausfüllen</t>
  </si>
  <si>
    <t>.. und bitte nur Zahlen eingeben, keine Buchstaben</t>
  </si>
  <si>
    <t>4. Erträge Privatzahler</t>
  </si>
  <si>
    <t>5. Einsatzdauer: Dauer vor Ort (ohne Fahrt- und Wegezeit)</t>
  </si>
  <si>
    <t xml:space="preserve">  www.kerstinpleus.de</t>
  </si>
  <si>
    <t xml:space="preserve">Bei der Einsatzdauer verwenden Sie bitte nur die Einsatzzeit (ohne Fahrt-Wegezeit). </t>
  </si>
  <si>
    <t>Alle Einsätze zusammen</t>
  </si>
  <si>
    <t>Ergebnis morgens</t>
  </si>
  <si>
    <t>pro Monat</t>
  </si>
  <si>
    <t>Ergebnis mittags</t>
  </si>
  <si>
    <t>Ergebnis abends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</si>
</sst>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\+\ #,##0.00\ &quot;€&quot;;[Red]\-\ #,##0.00\ &quot;€&quot;"/>
    <numFmt numFmtId="165" formatCode="#,##0.00\ &quot;€&quot;"/>
    <numFmt numFmtId="166" formatCode="#,##0\ &quot;Min.&quot;"/>
    <numFmt numFmtId="167" formatCode="#,##0.00\ &quot;Std.&quot;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name val="Arial Nova Cond"/>
      <family val="2"/>
    </font>
    <font>
      <sz val="10"/>
      <name val="Arial Nova Cond"/>
      <family val="2"/>
    </font>
    <font>
      <sz val="12"/>
      <color theme="1"/>
      <name val="Arial Narrow"/>
      <family val="2"/>
    </font>
    <font>
      <sz val="12"/>
      <color theme="1" tint="0.499984740745262"/>
      <name val="Arial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10"/>
      <color indexed="8"/>
      <name val="Arial"/>
      <family val="2"/>
    </font>
    <font>
      <sz val="9"/>
      <color rgb="FFFF6600"/>
      <name val="Arial Narrow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2" borderId="1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3" fillId="2" borderId="0" xfId="0" applyFont="1" applyFill="1"/>
    <xf numFmtId="44" fontId="2" fillId="2" borderId="0" xfId="1" applyFont="1" applyFill="1" applyProtection="1"/>
    <xf numFmtId="0" fontId="2" fillId="2" borderId="0" xfId="0" applyFont="1" applyFill="1" applyAlignment="1">
      <alignment horizontal="right"/>
    </xf>
    <xf numFmtId="8" fontId="2" fillId="2" borderId="0" xfId="0" applyNumberFormat="1" applyFont="1" applyFill="1"/>
    <xf numFmtId="0" fontId="2" fillId="2" borderId="12" xfId="0" applyFont="1" applyFill="1" applyBorder="1"/>
    <xf numFmtId="0" fontId="2" fillId="2" borderId="0" xfId="0" applyFont="1" applyFill="1" applyAlignment="1">
      <alignment horizontal="center"/>
    </xf>
    <xf numFmtId="0" fontId="4" fillId="2" borderId="10" xfId="0" applyFont="1" applyFill="1" applyBorder="1"/>
    <xf numFmtId="0" fontId="4" fillId="2" borderId="1" xfId="0" applyFont="1" applyFill="1" applyBorder="1"/>
    <xf numFmtId="0" fontId="4" fillId="2" borderId="5" xfId="0" applyFont="1" applyFill="1" applyBorder="1"/>
    <xf numFmtId="165" fontId="2" fillId="3" borderId="11" xfId="0" applyNumberFormat="1" applyFont="1" applyFill="1" applyBorder="1" applyProtection="1">
      <protection locked="0"/>
    </xf>
    <xf numFmtId="165" fontId="2" fillId="3" borderId="12" xfId="1" applyNumberFormat="1" applyFont="1" applyFill="1" applyBorder="1" applyProtection="1">
      <protection locked="0"/>
    </xf>
    <xf numFmtId="165" fontId="2" fillId="2" borderId="12" xfId="1" applyNumberFormat="1" applyFont="1" applyFill="1" applyBorder="1" applyProtection="1"/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3" fillId="2" borderId="12" xfId="0" applyFont="1" applyFill="1" applyBorder="1"/>
    <xf numFmtId="165" fontId="3" fillId="2" borderId="12" xfId="1" applyNumberFormat="1" applyFont="1" applyFill="1" applyBorder="1" applyProtection="1"/>
    <xf numFmtId="0" fontId="2" fillId="3" borderId="12" xfId="0" applyFont="1" applyFill="1" applyBorder="1" applyProtection="1">
      <protection locked="0"/>
    </xf>
    <xf numFmtId="0" fontId="2" fillId="0" borderId="12" xfId="0" applyFont="1" applyBorder="1"/>
    <xf numFmtId="164" fontId="2" fillId="0" borderId="12" xfId="0" applyNumberFormat="1" applyFont="1" applyBorder="1"/>
    <xf numFmtId="0" fontId="2" fillId="2" borderId="11" xfId="0" applyFont="1" applyFill="1" applyBorder="1"/>
    <xf numFmtId="0" fontId="7" fillId="2" borderId="1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4" borderId="14" xfId="0" applyFont="1" applyFill="1" applyBorder="1" applyAlignment="1">
      <alignment vertical="center"/>
    </xf>
    <xf numFmtId="0" fontId="11" fillId="4" borderId="16" xfId="0" applyFont="1" applyFill="1" applyBorder="1" applyAlignment="1">
      <alignment vertical="center"/>
    </xf>
    <xf numFmtId="2" fontId="11" fillId="4" borderId="16" xfId="0" applyNumberFormat="1" applyFont="1" applyFill="1" applyBorder="1" applyAlignment="1">
      <alignment vertical="center"/>
    </xf>
    <xf numFmtId="0" fontId="11" fillId="4" borderId="19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17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166" fontId="2" fillId="3" borderId="12" xfId="0" applyNumberFormat="1" applyFont="1" applyFill="1" applyBorder="1" applyProtection="1">
      <protection locked="0"/>
    </xf>
    <xf numFmtId="2" fontId="11" fillId="4" borderId="18" xfId="0" applyNumberFormat="1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165" fontId="2" fillId="2" borderId="12" xfId="0" applyNumberFormat="1" applyFont="1" applyFill="1" applyBorder="1"/>
    <xf numFmtId="165" fontId="2" fillId="2" borderId="12" xfId="1" applyNumberFormat="1" applyFont="1" applyFill="1" applyBorder="1" applyAlignment="1" applyProtection="1">
      <alignment horizontal="right"/>
    </xf>
    <xf numFmtId="166" fontId="2" fillId="2" borderId="12" xfId="0" applyNumberFormat="1" applyFont="1" applyFill="1" applyBorder="1"/>
    <xf numFmtId="167" fontId="2" fillId="2" borderId="12" xfId="0" applyNumberFormat="1" applyFont="1" applyFill="1" applyBorder="1"/>
    <xf numFmtId="0" fontId="13" fillId="2" borderId="0" xfId="0" applyFont="1" applyFill="1"/>
    <xf numFmtId="0" fontId="2" fillId="2" borderId="12" xfId="0" quotePrefix="1" applyFont="1" applyFill="1" applyBorder="1"/>
    <xf numFmtId="0" fontId="16" fillId="2" borderId="1" xfId="0" applyFont="1" applyFill="1" applyBorder="1"/>
    <xf numFmtId="0" fontId="17" fillId="2" borderId="0" xfId="2" applyFont="1" applyFill="1"/>
    <xf numFmtId="0" fontId="18" fillId="3" borderId="0" xfId="0" applyFont="1" applyFill="1" applyAlignment="1">
      <alignment vertical="center"/>
    </xf>
    <xf numFmtId="0" fontId="14" fillId="2" borderId="9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right" wrapText="1"/>
    </xf>
  </cellXfs>
  <cellStyles count="3">
    <cellStyle name="Link" xfId="2" builtinId="8"/>
    <cellStyle name="Standard" xfId="0" builtinId="0"/>
    <cellStyle name="Währung" xfId="1" builtinId="4"/>
  </cellStyles>
  <dxfs count="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45854</xdr:colOff>
      <xdr:row>0</xdr:row>
      <xdr:rowOff>33130</xdr:rowOff>
    </xdr:from>
    <xdr:to>
      <xdr:col>0</xdr:col>
      <xdr:colOff>742436</xdr:colOff>
      <xdr:row>5</xdr:row>
      <xdr:rowOff>17394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8B0323-B1EA-4D41-A36B-0D2DB2016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54" y="33130"/>
          <a:ext cx="696582" cy="936764"/>
        </a:xfrm>
        <a:prstGeom prst="rect">
          <a:avLst/>
        </a:prstGeom>
      </xdr:spPr>
    </xdr:pic>
    <xdr:clientData/>
  </xdr:twoCellAnchor>
  <xdr:twoCellAnchor editAs="oneCell">
    <xdr:from>
      <xdr:col>2</xdr:col>
      <xdr:colOff>922512</xdr:colOff>
      <xdr:row>1</xdr:row>
      <xdr:rowOff>12426</xdr:rowOff>
    </xdr:from>
    <xdr:to>
      <xdr:col>3</xdr:col>
      <xdr:colOff>58152</xdr:colOff>
      <xdr:row>2</xdr:row>
      <xdr:rowOff>139147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C54F99A-6BE7-4DA6-8685-DD6171A84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7598" y="202926"/>
          <a:ext cx="1178588" cy="317221"/>
        </a:xfrm>
        <a:prstGeom prst="rect">
          <a:avLst/>
        </a:prstGeom>
      </xdr:spPr>
    </xdr:pic>
    <xdr:clientData/>
  </xdr:twoCellAnchor>
  <xdr:twoCellAnchor editAs="oneCell">
    <xdr:from>
      <xdr:col>3</xdr:col>
      <xdr:colOff>204921</xdr:colOff>
      <xdr:row>1</xdr:row>
      <xdr:rowOff>53837</xdr:rowOff>
    </xdr:from>
    <xdr:to>
      <xdr:col>4</xdr:col>
      <xdr:colOff>359427</xdr:colOff>
      <xdr:row>2</xdr:row>
      <xdr:rowOff>117990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6E68F3C-F374-40F9-8AEF-001F8872F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2955" y="244337"/>
          <a:ext cx="992050" cy="2546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45854</xdr:colOff>
      <xdr:row>0</xdr:row>
      <xdr:rowOff>33130</xdr:rowOff>
    </xdr:from>
    <xdr:to>
      <xdr:col>0</xdr:col>
      <xdr:colOff>742436</xdr:colOff>
      <xdr:row>6</xdr:row>
      <xdr:rowOff>169794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F3C461-54C8-DDA9-AD5D-3F8B5DE20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54" y="33130"/>
          <a:ext cx="696582" cy="940077"/>
        </a:xfrm>
        <a:prstGeom prst="rect">
          <a:avLst/>
        </a:prstGeom>
      </xdr:spPr>
    </xdr:pic>
    <xdr:clientData/>
  </xdr:twoCellAnchor>
  <xdr:twoCellAnchor editAs="oneCell">
    <xdr:from>
      <xdr:col>1</xdr:col>
      <xdr:colOff>45553</xdr:colOff>
      <xdr:row>1</xdr:row>
      <xdr:rowOff>12426</xdr:rowOff>
    </xdr:from>
    <xdr:to>
      <xdr:col>1</xdr:col>
      <xdr:colOff>1224798</xdr:colOff>
      <xdr:row>3</xdr:row>
      <xdr:rowOff>24847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6D59E9E-BA30-C361-0D7F-773BC6D83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6195" y="49698"/>
          <a:ext cx="1179245" cy="318878"/>
        </a:xfrm>
        <a:prstGeom prst="rect">
          <a:avLst/>
        </a:prstGeom>
      </xdr:spPr>
    </xdr:pic>
    <xdr:clientData/>
  </xdr:twoCellAnchor>
  <xdr:twoCellAnchor editAs="oneCell">
    <xdr:from>
      <xdr:col>2</xdr:col>
      <xdr:colOff>53838</xdr:colOff>
      <xdr:row>1</xdr:row>
      <xdr:rowOff>53837</xdr:rowOff>
    </xdr:from>
    <xdr:to>
      <xdr:col>3</xdr:col>
      <xdr:colOff>241025</xdr:colOff>
      <xdr:row>3</xdr:row>
      <xdr:rowOff>3690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FAF45D4-D199-B7A3-322F-4337AF59E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7577" y="91109"/>
          <a:ext cx="993913" cy="256310"/>
        </a:xfrm>
        <a:prstGeom prst="rect">
          <a:avLst/>
        </a:prstGeom>
      </xdr:spPr>
    </xdr:pic>
    <xdr:clientData/>
  </xdr:twoCellAnchor>
  <xdr:twoCellAnchor>
    <xdr:from>
      <xdr:col>3</xdr:col>
      <xdr:colOff>990603</xdr:colOff>
      <xdr:row>22</xdr:row>
      <xdr:rowOff>61912</xdr:rowOff>
    </xdr:from>
    <xdr:to>
      <xdr:col>3</xdr:col>
      <xdr:colOff>1176338</xdr:colOff>
      <xdr:row>23</xdr:row>
      <xdr:rowOff>23813</xdr:rowOff>
    </xdr:to>
    <xdr:sp macro="" textlink="">
      <xdr:nvSpPr>
        <xdr:cNvPr id="5" name="Pfeil: nach unten 4">
          <a:extLst>
            <a:ext uri="{FF2B5EF4-FFF2-40B4-BE49-F238E27FC236}">
              <a16:creationId xmlns:a16="http://schemas.microsoft.com/office/drawing/2014/main" id="{E3F8C947-DA97-B2E7-378B-0646266DE92B}"/>
            </a:ext>
          </a:extLst>
        </xdr:cNvPr>
        <xdr:cNvSpPr/>
      </xdr:nvSpPr>
      <xdr:spPr>
        <a:xfrm>
          <a:off x="5524503" y="3910012"/>
          <a:ext cx="185735" cy="152401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1223962</xdr:colOff>
      <xdr:row>22</xdr:row>
      <xdr:rowOff>14277</xdr:rowOff>
    </xdr:from>
    <xdr:to>
      <xdr:col>2</xdr:col>
      <xdr:colOff>152397</xdr:colOff>
      <xdr:row>22</xdr:row>
      <xdr:rowOff>166678</xdr:rowOff>
    </xdr:to>
    <xdr:sp macro="" textlink="">
      <xdr:nvSpPr>
        <xdr:cNvPr id="6" name="Pfeil: nach unten 5">
          <a:extLst>
            <a:ext uri="{FF2B5EF4-FFF2-40B4-BE49-F238E27FC236}">
              <a16:creationId xmlns:a16="http://schemas.microsoft.com/office/drawing/2014/main" id="{BB067768-88CB-4BD5-8D26-345DBB05A5F5}"/>
            </a:ext>
          </a:extLst>
        </xdr:cNvPr>
        <xdr:cNvSpPr/>
      </xdr:nvSpPr>
      <xdr:spPr>
        <a:xfrm rot="8302696">
          <a:off x="3700462" y="3862377"/>
          <a:ext cx="185735" cy="15240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70402</xdr:colOff>
      <xdr:row>1</xdr:row>
      <xdr:rowOff>4141</xdr:rowOff>
    </xdr:from>
    <xdr:to>
      <xdr:col>0</xdr:col>
      <xdr:colOff>742436</xdr:colOff>
      <xdr:row>6</xdr:row>
      <xdr:rowOff>144948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8B21273-FEEF-4CAB-B5D4-0E255ED2F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" y="41413"/>
          <a:ext cx="672034" cy="906948"/>
        </a:xfrm>
        <a:prstGeom prst="rect">
          <a:avLst/>
        </a:prstGeom>
      </xdr:spPr>
    </xdr:pic>
    <xdr:clientData/>
  </xdr:twoCellAnchor>
  <xdr:twoCellAnchor editAs="oneCell">
    <xdr:from>
      <xdr:col>1</xdr:col>
      <xdr:colOff>45553</xdr:colOff>
      <xdr:row>1</xdr:row>
      <xdr:rowOff>12426</xdr:rowOff>
    </xdr:from>
    <xdr:to>
      <xdr:col>1</xdr:col>
      <xdr:colOff>1224798</xdr:colOff>
      <xdr:row>3</xdr:row>
      <xdr:rowOff>24847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E35E8EB-6651-45EC-A38E-AF79A3F71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6816" y="50526"/>
          <a:ext cx="1179245" cy="317221"/>
        </a:xfrm>
        <a:prstGeom prst="rect">
          <a:avLst/>
        </a:prstGeom>
      </xdr:spPr>
    </xdr:pic>
    <xdr:clientData/>
  </xdr:twoCellAnchor>
  <xdr:twoCellAnchor editAs="oneCell">
    <xdr:from>
      <xdr:col>2</xdr:col>
      <xdr:colOff>53838</xdr:colOff>
      <xdr:row>1</xdr:row>
      <xdr:rowOff>53837</xdr:rowOff>
    </xdr:from>
    <xdr:to>
      <xdr:col>3</xdr:col>
      <xdr:colOff>241025</xdr:colOff>
      <xdr:row>3</xdr:row>
      <xdr:rowOff>3690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72D6BD8-F3C8-4FF3-AF06-CB0C5F601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7163" y="91937"/>
          <a:ext cx="993913" cy="2546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70402</xdr:colOff>
      <xdr:row>1</xdr:row>
      <xdr:rowOff>4141</xdr:rowOff>
    </xdr:from>
    <xdr:to>
      <xdr:col>0</xdr:col>
      <xdr:colOff>742436</xdr:colOff>
      <xdr:row>6</xdr:row>
      <xdr:rowOff>144948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921B08-C6AD-46D9-8D17-E5EC62B98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" y="41413"/>
          <a:ext cx="672034" cy="906948"/>
        </a:xfrm>
        <a:prstGeom prst="rect">
          <a:avLst/>
        </a:prstGeom>
      </xdr:spPr>
    </xdr:pic>
    <xdr:clientData/>
  </xdr:twoCellAnchor>
  <xdr:twoCellAnchor editAs="oneCell">
    <xdr:from>
      <xdr:col>1</xdr:col>
      <xdr:colOff>45553</xdr:colOff>
      <xdr:row>1</xdr:row>
      <xdr:rowOff>12426</xdr:rowOff>
    </xdr:from>
    <xdr:to>
      <xdr:col>1</xdr:col>
      <xdr:colOff>1224798</xdr:colOff>
      <xdr:row>3</xdr:row>
      <xdr:rowOff>24847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706513F-EDC6-4642-B77D-35403C551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6816" y="50526"/>
          <a:ext cx="1179245" cy="317221"/>
        </a:xfrm>
        <a:prstGeom prst="rect">
          <a:avLst/>
        </a:prstGeom>
      </xdr:spPr>
    </xdr:pic>
    <xdr:clientData/>
  </xdr:twoCellAnchor>
  <xdr:twoCellAnchor editAs="oneCell">
    <xdr:from>
      <xdr:col>2</xdr:col>
      <xdr:colOff>53838</xdr:colOff>
      <xdr:row>1</xdr:row>
      <xdr:rowOff>53837</xdr:rowOff>
    </xdr:from>
    <xdr:to>
      <xdr:col>3</xdr:col>
      <xdr:colOff>241025</xdr:colOff>
      <xdr:row>3</xdr:row>
      <xdr:rowOff>3690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41ACF65-644E-4B58-8D68-8547C532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7163" y="91937"/>
          <a:ext cx="993913" cy="2546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70402</xdr:colOff>
      <xdr:row>1</xdr:row>
      <xdr:rowOff>4141</xdr:rowOff>
    </xdr:from>
    <xdr:to>
      <xdr:col>0</xdr:col>
      <xdr:colOff>742436</xdr:colOff>
      <xdr:row>6</xdr:row>
      <xdr:rowOff>144948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D2023A4-1949-4192-AEA4-EC7DBAE64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" y="42241"/>
          <a:ext cx="672034" cy="902807"/>
        </a:xfrm>
        <a:prstGeom prst="rect">
          <a:avLst/>
        </a:prstGeom>
      </xdr:spPr>
    </xdr:pic>
    <xdr:clientData/>
  </xdr:twoCellAnchor>
  <xdr:twoCellAnchor editAs="oneCell">
    <xdr:from>
      <xdr:col>1</xdr:col>
      <xdr:colOff>45553</xdr:colOff>
      <xdr:row>1</xdr:row>
      <xdr:rowOff>12426</xdr:rowOff>
    </xdr:from>
    <xdr:to>
      <xdr:col>1</xdr:col>
      <xdr:colOff>1224798</xdr:colOff>
      <xdr:row>3</xdr:row>
      <xdr:rowOff>24847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B786ABE-BAF8-4E99-8D7D-75C0D4D39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6816" y="50526"/>
          <a:ext cx="1179245" cy="317221"/>
        </a:xfrm>
        <a:prstGeom prst="rect">
          <a:avLst/>
        </a:prstGeom>
      </xdr:spPr>
    </xdr:pic>
    <xdr:clientData/>
  </xdr:twoCellAnchor>
  <xdr:twoCellAnchor editAs="oneCell">
    <xdr:from>
      <xdr:col>2</xdr:col>
      <xdr:colOff>53838</xdr:colOff>
      <xdr:row>1</xdr:row>
      <xdr:rowOff>53837</xdr:rowOff>
    </xdr:from>
    <xdr:to>
      <xdr:col>3</xdr:col>
      <xdr:colOff>241025</xdr:colOff>
      <xdr:row>3</xdr:row>
      <xdr:rowOff>3690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881FA7B-2353-4385-87C7-17E6149F4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7163" y="91937"/>
          <a:ext cx="992050" cy="254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erstinpleus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C355-BC8C-E948-AFE9-4D2D23E02EFF}">
  <dimension ref="A2:H17"/>
  <sheetViews>
    <sheetView tabSelected="1" zoomScale="145" zoomScaleNormal="145" workbookViewId="0">
      <selection activeCell="D16" sqref="D16"/>
    </sheetView>
  </sheetViews>
  <sheetFormatPr baseColWidth="10" defaultColWidth="11" defaultRowHeight="15" x14ac:dyDescent="0.4"/>
  <cols>
    <col min="1" max="2" width="11" style="2"/>
    <col min="3" max="3" width="26.8125" style="2" customWidth="1"/>
    <col min="4" max="16384" width="11" style="2"/>
  </cols>
  <sheetData>
    <row r="2" spans="1:8" x14ac:dyDescent="0.4">
      <c r="A2" s="51" t="s">
        <v>23</v>
      </c>
      <c r="B2" s="4"/>
      <c r="C2" s="5"/>
      <c r="D2" s="6"/>
    </row>
    <row r="3" spans="1:8" x14ac:dyDescent="0.4">
      <c r="A3" s="51" t="s">
        <v>24</v>
      </c>
      <c r="B3" s="7"/>
      <c r="C3" s="5"/>
      <c r="D3" s="6"/>
    </row>
    <row r="4" spans="1:8" x14ac:dyDescent="0.4">
      <c r="A4" s="51" t="s">
        <v>25</v>
      </c>
      <c r="B4" s="4"/>
      <c r="C4" s="5"/>
    </row>
    <row r="5" spans="1:8" x14ac:dyDescent="0.4">
      <c r="A5" s="51" t="s">
        <v>26</v>
      </c>
      <c r="B5" s="6"/>
      <c r="C5" s="8"/>
    </row>
    <row r="6" spans="1:8" ht="10.050000000000001" customHeight="1" x14ac:dyDescent="0.4">
      <c r="A6" s="33"/>
      <c r="D6" s="53" t="s">
        <v>36</v>
      </c>
      <c r="E6" s="53"/>
      <c r="F6" s="53"/>
    </row>
    <row r="7" spans="1:8" ht="10.050000000000001" customHeight="1" x14ac:dyDescent="0.4">
      <c r="A7" s="52" t="s">
        <v>40</v>
      </c>
      <c r="D7" s="53" t="s">
        <v>37</v>
      </c>
      <c r="E7" s="53"/>
      <c r="F7" s="53"/>
    </row>
    <row r="8" spans="1:8" ht="10.050000000000001" customHeight="1" x14ac:dyDescent="0.4">
      <c r="D8" s="53" t="s">
        <v>15</v>
      </c>
      <c r="E8" s="53"/>
      <c r="F8" s="53"/>
    </row>
    <row r="9" spans="1:8" ht="10.050000000000001" customHeight="1" x14ac:dyDescent="0.4">
      <c r="D9" s="53" t="s">
        <v>8</v>
      </c>
      <c r="E9" s="53"/>
      <c r="F9" s="53"/>
    </row>
    <row r="10" spans="1:8" ht="10.050000000000001" customHeight="1" x14ac:dyDescent="0.4">
      <c r="D10" s="53" t="s">
        <v>9</v>
      </c>
      <c r="E10" s="53"/>
      <c r="F10" s="53"/>
    </row>
    <row r="11" spans="1:8" ht="10.050000000000001" customHeight="1" x14ac:dyDescent="0.4">
      <c r="D11" s="53" t="s">
        <v>38</v>
      </c>
      <c r="E11" s="53"/>
      <c r="F11" s="53"/>
    </row>
    <row r="12" spans="1:8" ht="10.050000000000001" customHeight="1" x14ac:dyDescent="0.4">
      <c r="D12" s="53" t="s">
        <v>39</v>
      </c>
      <c r="E12" s="53"/>
      <c r="F12" s="53"/>
    </row>
    <row r="13" spans="1:8" s="3" customFormat="1" ht="15" customHeight="1" x14ac:dyDescent="0.35">
      <c r="A13" s="59" t="s">
        <v>14</v>
      </c>
      <c r="B13" s="60"/>
      <c r="C13" s="60"/>
    </row>
    <row r="14" spans="1:8" s="3" customFormat="1" ht="45" customHeight="1" x14ac:dyDescent="0.35">
      <c r="A14" s="54" t="s">
        <v>16</v>
      </c>
      <c r="B14" s="55"/>
      <c r="C14" s="55"/>
      <c r="E14" s="17"/>
    </row>
    <row r="15" spans="1:8" s="3" customFormat="1" ht="45" customHeight="1" x14ac:dyDescent="0.35">
      <c r="A15" s="56" t="s">
        <v>17</v>
      </c>
      <c r="B15" s="57"/>
      <c r="C15" s="57"/>
      <c r="D15" s="18"/>
      <c r="E15" s="19"/>
    </row>
    <row r="16" spans="1:8" s="3" customFormat="1" ht="32" customHeight="1" x14ac:dyDescent="0.4">
      <c r="A16" s="58" t="s">
        <v>41</v>
      </c>
      <c r="B16" s="58"/>
      <c r="C16" s="58"/>
      <c r="F16" s="16"/>
      <c r="G16" s="16"/>
      <c r="H16" s="2"/>
    </row>
    <row r="17" spans="6:7" x14ac:dyDescent="0.4">
      <c r="F17" s="16"/>
      <c r="G17" s="16"/>
    </row>
  </sheetData>
  <sheetProtection sheet="1" objects="1" scenarios="1"/>
  <mergeCells count="4">
    <mergeCell ref="A14:C14"/>
    <mergeCell ref="A15:C15"/>
    <mergeCell ref="A16:C16"/>
    <mergeCell ref="A13:C13"/>
  </mergeCells>
  <hyperlinks>
    <hyperlink ref="A7" r:id="rId1" display="www.kerstinpleus.de" xr:uid="{7E7DD341-C3DD-476F-A615-820D8E554534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7572-A6E4-AA44-AD38-26CFCBEEBF88}">
  <sheetPr>
    <pageSetUpPr fitToPage="1"/>
  </sheetPr>
  <dimension ref="A1:X49"/>
  <sheetViews>
    <sheetView zoomScaleNormal="100" workbookViewId="0">
      <selection activeCell="H10" sqref="H10"/>
    </sheetView>
  </sheetViews>
  <sheetFormatPr baseColWidth="10" defaultColWidth="10.8125" defaultRowHeight="15" x14ac:dyDescent="0.4"/>
  <cols>
    <col min="1" max="1" width="32.5" style="1" customWidth="1"/>
    <col min="2" max="2" width="16.5" style="1" customWidth="1"/>
    <col min="3" max="3" width="10.5" style="2" customWidth="1"/>
    <col min="4" max="5" width="16.5" style="2" customWidth="1"/>
    <col min="6" max="6" width="3.5" style="2" customWidth="1"/>
    <col min="7" max="7" width="15.1875" style="2" customWidth="1"/>
    <col min="8" max="8" width="12.8125" style="2" customWidth="1"/>
    <col min="9" max="24" width="10.8125" style="2"/>
    <col min="25" max="16384" width="10.8125" style="1"/>
  </cols>
  <sheetData>
    <row r="1" spans="1:6" ht="3" customHeight="1" x14ac:dyDescent="0.4"/>
    <row r="2" spans="1:6" s="2" customFormat="1" ht="12" customHeight="1" x14ac:dyDescent="0.4">
      <c r="A2" s="33" t="s">
        <v>23</v>
      </c>
      <c r="B2" s="4"/>
      <c r="C2" s="5"/>
      <c r="D2" s="6"/>
    </row>
    <row r="3" spans="1:6" s="2" customFormat="1" ht="12" customHeight="1" x14ac:dyDescent="0.4">
      <c r="A3" s="33" t="s">
        <v>24</v>
      </c>
      <c r="B3" s="7"/>
      <c r="C3" s="5"/>
      <c r="D3" s="6"/>
    </row>
    <row r="4" spans="1:6" s="2" customFormat="1" ht="12" customHeight="1" x14ac:dyDescent="0.4">
      <c r="A4" s="33" t="s">
        <v>25</v>
      </c>
      <c r="B4" s="4"/>
      <c r="C4" s="5"/>
      <c r="D4" s="6"/>
    </row>
    <row r="5" spans="1:6" s="2" customFormat="1" ht="12" customHeight="1" x14ac:dyDescent="0.4">
      <c r="A5" s="33" t="s">
        <v>26</v>
      </c>
      <c r="B5" s="6"/>
      <c r="C5" s="8"/>
      <c r="D5" s="9"/>
    </row>
    <row r="6" spans="1:6" s="2" customFormat="1" ht="12" customHeight="1" x14ac:dyDescent="0.4">
      <c r="A6" s="33"/>
      <c r="C6" s="44" t="s">
        <v>31</v>
      </c>
      <c r="D6" s="34"/>
      <c r="E6" s="38"/>
      <c r="F6" s="13"/>
    </row>
    <row r="7" spans="1:6" s="2" customFormat="1" x14ac:dyDescent="0.4">
      <c r="C7" s="35">
        <v>365</v>
      </c>
      <c r="D7" s="39" t="s">
        <v>27</v>
      </c>
      <c r="E7" s="40"/>
      <c r="F7" s="13"/>
    </row>
    <row r="8" spans="1:6" s="2" customFormat="1" x14ac:dyDescent="0.4">
      <c r="A8" s="11"/>
      <c r="C8" s="36">
        <f>C7/12</f>
        <v>30.416666666666668</v>
      </c>
      <c r="D8" s="39" t="s">
        <v>28</v>
      </c>
      <c r="E8" s="40"/>
      <c r="F8" s="13"/>
    </row>
    <row r="9" spans="1:6" s="2" customFormat="1" ht="15" customHeight="1" x14ac:dyDescent="0.4">
      <c r="A9" s="11" t="s">
        <v>2</v>
      </c>
      <c r="C9" s="36">
        <f>C7/7</f>
        <v>52.142857142857146</v>
      </c>
      <c r="D9" s="39" t="s">
        <v>29</v>
      </c>
      <c r="E9" s="40"/>
      <c r="F9" s="13"/>
    </row>
    <row r="10" spans="1:6" s="2" customFormat="1" ht="15" customHeight="1" x14ac:dyDescent="0.4">
      <c r="A10" s="11"/>
      <c r="C10" s="43">
        <f>C9/12</f>
        <v>4.3452380952380958</v>
      </c>
      <c r="D10" s="37" t="s">
        <v>30</v>
      </c>
      <c r="E10" s="41"/>
      <c r="F10" s="13"/>
    </row>
    <row r="11" spans="1:6" s="2" customFormat="1" ht="15" customHeight="1" thickBot="1" x14ac:dyDescent="0.45">
      <c r="A11" s="11"/>
      <c r="C11" s="10"/>
      <c r="F11" s="13"/>
    </row>
    <row r="12" spans="1:6" s="2" customFormat="1" ht="15" customHeight="1" thickBot="1" x14ac:dyDescent="0.45">
      <c r="A12" s="30" t="s">
        <v>18</v>
      </c>
      <c r="B12" s="20">
        <v>58</v>
      </c>
    </row>
    <row r="13" spans="1:6" s="2" customFormat="1" ht="15" customHeight="1" x14ac:dyDescent="0.4">
      <c r="A13" s="11"/>
      <c r="B13" s="14"/>
      <c r="F13" s="14"/>
    </row>
    <row r="14" spans="1:6" s="2" customFormat="1" ht="15" customHeight="1" x14ac:dyDescent="0.4">
      <c r="A14" s="11"/>
      <c r="B14" s="14"/>
      <c r="C14" s="61" t="s">
        <v>32</v>
      </c>
      <c r="F14" s="14"/>
    </row>
    <row r="15" spans="1:6" s="2" customFormat="1" ht="15" customHeight="1" x14ac:dyDescent="0.4">
      <c r="B15" s="23" t="s">
        <v>1</v>
      </c>
      <c r="C15" s="61"/>
      <c r="D15" s="23" t="s">
        <v>19</v>
      </c>
      <c r="F15" s="3"/>
    </row>
    <row r="16" spans="1:6" s="2" customFormat="1" ht="15" customHeight="1" x14ac:dyDescent="0.4">
      <c r="A16" s="15" t="s">
        <v>10</v>
      </c>
      <c r="B16" s="21">
        <v>32</v>
      </c>
      <c r="C16" s="27">
        <v>2</v>
      </c>
      <c r="D16" s="46">
        <f>IF((B16*C16*$C$10)&gt;0,B16*C16*$C$10,"- - -")</f>
        <v>278.09523809523813</v>
      </c>
      <c r="F16" s="3"/>
    </row>
    <row r="17" spans="1:6" s="2" customFormat="1" ht="15" customHeight="1" x14ac:dyDescent="0.4">
      <c r="A17" s="15" t="s">
        <v>11</v>
      </c>
      <c r="B17" s="21"/>
      <c r="C17" s="15">
        <f>C16</f>
        <v>2</v>
      </c>
      <c r="D17" s="46" t="str">
        <f t="shared" ref="D17:D18" si="0">IF((B17*C17*$C$10)&gt;0,B17*C17*$C$10,"- - -")</f>
        <v>- - -</v>
      </c>
      <c r="F17" s="3"/>
    </row>
    <row r="18" spans="1:6" s="2" customFormat="1" ht="15" customHeight="1" x14ac:dyDescent="0.4">
      <c r="A18" s="15" t="s">
        <v>12</v>
      </c>
      <c r="B18" s="21"/>
      <c r="C18" s="15">
        <f>C16</f>
        <v>2</v>
      </c>
      <c r="D18" s="46" t="str">
        <f t="shared" si="0"/>
        <v>- - -</v>
      </c>
      <c r="F18" s="3"/>
    </row>
    <row r="19" spans="1:6" s="2" customFormat="1" ht="15" customHeight="1" x14ac:dyDescent="0.4">
      <c r="A19" s="25" t="s">
        <v>3</v>
      </c>
      <c r="B19" s="26">
        <f>SUM(B16:B18)</f>
        <v>32</v>
      </c>
      <c r="C19" s="15"/>
      <c r="D19" s="26">
        <f>SUM(D16:D18)</f>
        <v>278.09523809523813</v>
      </c>
      <c r="F19" s="3"/>
    </row>
    <row r="20" spans="1:6" s="2" customFormat="1" ht="15" customHeight="1" x14ac:dyDescent="0.4">
      <c r="B20" s="12"/>
      <c r="C20" s="12"/>
      <c r="F20" s="3"/>
    </row>
    <row r="21" spans="1:6" s="2" customFormat="1" ht="15" customHeight="1" x14ac:dyDescent="0.4">
      <c r="B21" s="23" t="s">
        <v>20</v>
      </c>
      <c r="D21" s="23" t="s">
        <v>21</v>
      </c>
      <c r="F21" s="3"/>
    </row>
    <row r="22" spans="1:6" s="2" customFormat="1" ht="15" customHeight="1" x14ac:dyDescent="0.4">
      <c r="A22" s="15" t="s">
        <v>13</v>
      </c>
      <c r="B22" s="42">
        <v>35</v>
      </c>
      <c r="C22" s="15">
        <f>C16</f>
        <v>2</v>
      </c>
      <c r="D22" s="47">
        <f>B22*C22*C10</f>
        <v>304.16666666666669</v>
      </c>
      <c r="F22" s="3"/>
    </row>
    <row r="23" spans="1:6" s="2" customFormat="1" ht="15" customHeight="1" x14ac:dyDescent="0.4"/>
    <row r="24" spans="1:6" s="2" customFormat="1" ht="15" customHeight="1" x14ac:dyDescent="0.4">
      <c r="A24" s="15" t="s">
        <v>5</v>
      </c>
      <c r="B24" s="45">
        <f>B19/B22</f>
        <v>0.91428571428571426</v>
      </c>
      <c r="D24" s="23" t="s">
        <v>22</v>
      </c>
    </row>
    <row r="25" spans="1:6" s="2" customFormat="1" ht="15" customHeight="1" x14ac:dyDescent="0.4">
      <c r="A25" s="15" t="s">
        <v>6</v>
      </c>
      <c r="B25" s="22">
        <f>B12/60</f>
        <v>0.96666666666666667</v>
      </c>
      <c r="D25" s="48">
        <f>D22/60</f>
        <v>5.0694444444444446</v>
      </c>
    </row>
    <row r="26" spans="1:6" s="2" customFormat="1" ht="15" customHeight="1" x14ac:dyDescent="0.4"/>
    <row r="27" spans="1:6" ht="15" customHeight="1" x14ac:dyDescent="0.4">
      <c r="A27" s="28" t="s">
        <v>33</v>
      </c>
      <c r="B27" s="29">
        <f>B24-B25</f>
        <v>-5.2380952380952417E-2</v>
      </c>
      <c r="C27" s="49" t="str">
        <f>IF(B27&gt;0,"Gewinn","Verlust")</f>
        <v>Verlust</v>
      </c>
    </row>
    <row r="28" spans="1:6" ht="15" customHeight="1" x14ac:dyDescent="0.4">
      <c r="A28" s="28" t="s">
        <v>34</v>
      </c>
      <c r="B28" s="29">
        <f>B27*60</f>
        <v>-3.142857142857145</v>
      </c>
      <c r="C28" s="49" t="str">
        <f>IF(B28&gt;0,"Gewinn","Verlust")</f>
        <v>Verlust</v>
      </c>
    </row>
    <row r="29" spans="1:6" ht="15" customHeight="1" x14ac:dyDescent="0.4">
      <c r="C29" s="49"/>
    </row>
    <row r="30" spans="1:6" ht="15" customHeight="1" x14ac:dyDescent="0.4">
      <c r="A30" s="28" t="str">
        <f>CONCATENATE("Ergebnis pro Einsatz ","(",B22," Min.",")")</f>
        <v>Ergebnis pro Einsatz (35 Min.)</v>
      </c>
      <c r="B30" s="29">
        <f>B22/60*B28</f>
        <v>-1.8333333333333348</v>
      </c>
      <c r="C30" s="49" t="str">
        <f>IF(B30&gt;0,"Gewinn","Verlust")</f>
        <v>Verlust</v>
      </c>
    </row>
    <row r="31" spans="1:6" s="2" customFormat="1" ht="15" customHeight="1" x14ac:dyDescent="0.4">
      <c r="C31" s="49"/>
    </row>
    <row r="32" spans="1:6" ht="15" customHeight="1" x14ac:dyDescent="0.4">
      <c r="A32" s="50" t="s">
        <v>35</v>
      </c>
      <c r="B32" s="29">
        <f>B30*C16*$C$10</f>
        <v>-15.932539682539698</v>
      </c>
      <c r="C32" s="49" t="str">
        <f>IF(B32&gt;0,"Gewinn","Verlust")</f>
        <v>Verlust</v>
      </c>
    </row>
    <row r="33" s="2" customFormat="1" ht="15" customHeight="1" x14ac:dyDescent="0.4"/>
    <row r="34" s="2" customFormat="1" ht="15" customHeight="1" x14ac:dyDescent="0.4"/>
    <row r="35" s="2" customFormat="1" x14ac:dyDescent="0.4"/>
    <row r="36" s="2" customFormat="1" x14ac:dyDescent="0.4"/>
    <row r="37" s="2" customFormat="1" x14ac:dyDescent="0.4"/>
    <row r="38" s="2" customFormat="1" x14ac:dyDescent="0.4"/>
    <row r="39" s="2" customFormat="1" x14ac:dyDescent="0.4"/>
    <row r="40" s="2" customFormat="1" x14ac:dyDescent="0.4"/>
    <row r="41" s="2" customFormat="1" x14ac:dyDescent="0.4"/>
    <row r="42" s="2" customFormat="1" x14ac:dyDescent="0.4"/>
    <row r="43" s="2" customFormat="1" x14ac:dyDescent="0.4"/>
    <row r="44" s="2" customFormat="1" x14ac:dyDescent="0.4"/>
    <row r="45" s="2" customFormat="1" x14ac:dyDescent="0.4"/>
    <row r="46" s="2" customFormat="1" x14ac:dyDescent="0.4"/>
    <row r="47" s="2" customFormat="1" x14ac:dyDescent="0.4"/>
    <row r="48" s="2" customFormat="1" x14ac:dyDescent="0.4"/>
    <row r="49" s="2" customFormat="1" x14ac:dyDescent="0.4"/>
  </sheetData>
  <sheetProtection sheet="1" objects="1" scenarios="1"/>
  <mergeCells count="1">
    <mergeCell ref="C14:C15"/>
  </mergeCells>
  <conditionalFormatting sqref="B27:B28">
    <cfRule type="cellIs" dxfId="21" priority="5" operator="lessThan">
      <formula>0</formula>
    </cfRule>
    <cfRule type="cellIs" dxfId="20" priority="7" operator="greaterThan">
      <formula>0.01</formula>
    </cfRule>
  </conditionalFormatting>
  <conditionalFormatting sqref="B30">
    <cfRule type="cellIs" dxfId="19" priority="3" operator="lessThan">
      <formula>0</formula>
    </cfRule>
    <cfRule type="cellIs" dxfId="18" priority="4" operator="greaterThan">
      <formula>0.01</formula>
    </cfRule>
  </conditionalFormatting>
  <conditionalFormatting sqref="B32">
    <cfRule type="cellIs" dxfId="17" priority="1" operator="lessThan">
      <formula>0</formula>
    </cfRule>
    <cfRule type="cellIs" dxfId="16" priority="2" operator="greaterThan">
      <formula>0.01</formula>
    </cfRule>
  </conditionalFormatting>
  <pageMargins left="0.78740157480314965" right="0.59055118110236227" top="0.78740157480314965" bottom="0.78740157480314965" header="0.39370078740157483" footer="0.39370078740157483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601C-CD94-2943-93CB-9BF0BBFFA504}">
  <sheetPr>
    <pageSetUpPr fitToPage="1"/>
  </sheetPr>
  <dimension ref="A1:X49"/>
  <sheetViews>
    <sheetView zoomScaleNormal="100" workbookViewId="0"/>
  </sheetViews>
  <sheetFormatPr baseColWidth="10" defaultColWidth="10.8125" defaultRowHeight="15" x14ac:dyDescent="0.4"/>
  <cols>
    <col min="1" max="1" width="32.5" style="1" customWidth="1"/>
    <col min="2" max="2" width="16.5" style="1" customWidth="1"/>
    <col min="3" max="3" width="10.5" style="2" customWidth="1"/>
    <col min="4" max="5" width="16.5" style="2" customWidth="1"/>
    <col min="6" max="6" width="3.5" style="2" customWidth="1"/>
    <col min="7" max="7" width="15.1875" style="2" customWidth="1"/>
    <col min="8" max="8" width="12.8125" style="2" customWidth="1"/>
    <col min="9" max="24" width="10.8125" style="2"/>
    <col min="25" max="16384" width="10.8125" style="1"/>
  </cols>
  <sheetData>
    <row r="1" spans="1:6" ht="3" customHeight="1" x14ac:dyDescent="0.4"/>
    <row r="2" spans="1:6" s="2" customFormat="1" ht="12" customHeight="1" x14ac:dyDescent="0.4">
      <c r="A2" s="32" t="s">
        <v>23</v>
      </c>
      <c r="B2" s="4"/>
      <c r="C2" s="5"/>
      <c r="D2" s="6"/>
    </row>
    <row r="3" spans="1:6" s="2" customFormat="1" ht="12" customHeight="1" x14ac:dyDescent="0.4">
      <c r="A3" s="32" t="s">
        <v>24</v>
      </c>
      <c r="B3" s="7"/>
      <c r="C3" s="5"/>
      <c r="D3" s="6"/>
    </row>
    <row r="4" spans="1:6" s="2" customFormat="1" ht="12" customHeight="1" x14ac:dyDescent="0.4">
      <c r="A4" s="32" t="s">
        <v>25</v>
      </c>
      <c r="B4" s="4"/>
      <c r="C4" s="5"/>
      <c r="D4" s="6"/>
    </row>
    <row r="5" spans="1:6" s="2" customFormat="1" ht="12" customHeight="1" x14ac:dyDescent="0.4">
      <c r="A5" s="32" t="s">
        <v>26</v>
      </c>
      <c r="B5" s="6"/>
      <c r="C5" s="8"/>
      <c r="D5" s="9"/>
    </row>
    <row r="6" spans="1:6" s="2" customFormat="1" ht="12" customHeight="1" x14ac:dyDescent="0.4">
      <c r="A6" s="32"/>
      <c r="C6" s="44" t="s">
        <v>31</v>
      </c>
      <c r="D6" s="34"/>
      <c r="E6" s="38"/>
      <c r="F6" s="13"/>
    </row>
    <row r="7" spans="1:6" s="2" customFormat="1" x14ac:dyDescent="0.4">
      <c r="C7" s="35">
        <v>365</v>
      </c>
      <c r="D7" s="39" t="s">
        <v>27</v>
      </c>
      <c r="E7" s="40"/>
      <c r="F7" s="13"/>
    </row>
    <row r="8" spans="1:6" s="2" customFormat="1" x14ac:dyDescent="0.4">
      <c r="A8" s="11"/>
      <c r="C8" s="36">
        <f>C7/12</f>
        <v>30.416666666666668</v>
      </c>
      <c r="D8" s="39" t="s">
        <v>28</v>
      </c>
      <c r="E8" s="40"/>
      <c r="F8" s="13"/>
    </row>
    <row r="9" spans="1:6" s="2" customFormat="1" ht="15" customHeight="1" x14ac:dyDescent="0.4">
      <c r="A9" s="11" t="s">
        <v>0</v>
      </c>
      <c r="C9" s="36">
        <f>C7/7</f>
        <v>52.142857142857146</v>
      </c>
      <c r="D9" s="39" t="s">
        <v>29</v>
      </c>
      <c r="E9" s="40"/>
      <c r="F9" s="13"/>
    </row>
    <row r="10" spans="1:6" s="2" customFormat="1" ht="15" customHeight="1" x14ac:dyDescent="0.4">
      <c r="A10" s="11"/>
      <c r="C10" s="43">
        <f>C9/12</f>
        <v>4.3452380952380958</v>
      </c>
      <c r="D10" s="37" t="s">
        <v>30</v>
      </c>
      <c r="E10" s="41"/>
      <c r="F10" s="13"/>
    </row>
    <row r="11" spans="1:6" s="2" customFormat="1" ht="15" customHeight="1" thickBot="1" x14ac:dyDescent="0.45">
      <c r="A11" s="11"/>
      <c r="C11" s="10"/>
      <c r="F11" s="13"/>
    </row>
    <row r="12" spans="1:6" s="2" customFormat="1" ht="15" customHeight="1" thickBot="1" x14ac:dyDescent="0.45">
      <c r="A12" s="31" t="s">
        <v>18</v>
      </c>
      <c r="B12" s="20">
        <v>60</v>
      </c>
    </row>
    <row r="13" spans="1:6" s="2" customFormat="1" ht="15" customHeight="1" x14ac:dyDescent="0.4">
      <c r="A13" s="11"/>
      <c r="B13" s="14"/>
      <c r="F13" s="14"/>
    </row>
    <row r="14" spans="1:6" s="2" customFormat="1" ht="15" customHeight="1" x14ac:dyDescent="0.4">
      <c r="A14" s="11"/>
      <c r="B14" s="14"/>
      <c r="C14" s="61" t="s">
        <v>32</v>
      </c>
      <c r="F14" s="14"/>
    </row>
    <row r="15" spans="1:6" s="2" customFormat="1" ht="15" customHeight="1" x14ac:dyDescent="0.4">
      <c r="B15" s="24" t="s">
        <v>1</v>
      </c>
      <c r="C15" s="61"/>
      <c r="D15" s="24" t="s">
        <v>19</v>
      </c>
      <c r="F15" s="3"/>
    </row>
    <row r="16" spans="1:6" s="2" customFormat="1" ht="15" customHeight="1" x14ac:dyDescent="0.4">
      <c r="A16" s="15" t="s">
        <v>10</v>
      </c>
      <c r="B16" s="21">
        <v>32</v>
      </c>
      <c r="C16" s="27">
        <v>5</v>
      </c>
      <c r="D16" s="46">
        <f>IF((B16*C16*$C$10)&gt;0,B16*C16*$C$10,"- - -")</f>
        <v>695.2380952380953</v>
      </c>
      <c r="F16" s="3"/>
    </row>
    <row r="17" spans="1:6" s="2" customFormat="1" ht="15" customHeight="1" x14ac:dyDescent="0.4">
      <c r="A17" s="15" t="s">
        <v>11</v>
      </c>
      <c r="B17" s="21"/>
      <c r="C17" s="15">
        <f>C16</f>
        <v>5</v>
      </c>
      <c r="D17" s="46" t="str">
        <f t="shared" ref="D17:D18" si="0">IF((B17*C17*$C$10)&gt;0,B17*C17*$C$10,"- - -")</f>
        <v>- - -</v>
      </c>
      <c r="F17" s="3"/>
    </row>
    <row r="18" spans="1:6" s="2" customFormat="1" ht="15" customHeight="1" x14ac:dyDescent="0.4">
      <c r="A18" s="15" t="s">
        <v>12</v>
      </c>
      <c r="B18" s="21"/>
      <c r="C18" s="15">
        <f>C16</f>
        <v>5</v>
      </c>
      <c r="D18" s="46" t="str">
        <f t="shared" si="0"/>
        <v>- - -</v>
      </c>
      <c r="F18" s="3"/>
    </row>
    <row r="19" spans="1:6" s="2" customFormat="1" ht="15" customHeight="1" x14ac:dyDescent="0.4">
      <c r="A19" s="25" t="s">
        <v>3</v>
      </c>
      <c r="B19" s="26">
        <f>SUM(B16:B18)</f>
        <v>32</v>
      </c>
      <c r="C19" s="15"/>
      <c r="D19" s="26">
        <f>SUM(D16:D18)</f>
        <v>695.2380952380953</v>
      </c>
      <c r="F19" s="3"/>
    </row>
    <row r="20" spans="1:6" s="2" customFormat="1" ht="15" customHeight="1" x14ac:dyDescent="0.4">
      <c r="B20" s="12"/>
      <c r="C20" s="12"/>
      <c r="F20" s="3"/>
    </row>
    <row r="21" spans="1:6" s="2" customFormat="1" ht="15" customHeight="1" x14ac:dyDescent="0.4">
      <c r="B21" s="24" t="s">
        <v>20</v>
      </c>
      <c r="D21" s="24" t="s">
        <v>21</v>
      </c>
      <c r="E21" s="24" t="s">
        <v>22</v>
      </c>
      <c r="F21" s="3"/>
    </row>
    <row r="22" spans="1:6" s="2" customFormat="1" ht="15" customHeight="1" x14ac:dyDescent="0.4">
      <c r="A22" s="15" t="s">
        <v>4</v>
      </c>
      <c r="B22" s="42">
        <v>50</v>
      </c>
      <c r="C22" s="15">
        <f>C16</f>
        <v>5</v>
      </c>
      <c r="D22" s="47">
        <f>B22*C22*C10</f>
        <v>1086.3095238095239</v>
      </c>
      <c r="E22" s="48">
        <f>D22/60</f>
        <v>18.105158730158731</v>
      </c>
      <c r="F22" s="3"/>
    </row>
    <row r="23" spans="1:6" s="2" customFormat="1" ht="15" customHeight="1" x14ac:dyDescent="0.4"/>
    <row r="24" spans="1:6" s="2" customFormat="1" ht="15" customHeight="1" x14ac:dyDescent="0.4">
      <c r="A24" s="15" t="s">
        <v>5</v>
      </c>
      <c r="B24" s="45">
        <f>B19/B22</f>
        <v>0.64</v>
      </c>
    </row>
    <row r="25" spans="1:6" s="2" customFormat="1" ht="15" customHeight="1" x14ac:dyDescent="0.4">
      <c r="A25" s="15" t="s">
        <v>6</v>
      </c>
      <c r="B25" s="22">
        <f>B12/60</f>
        <v>1</v>
      </c>
    </row>
    <row r="26" spans="1:6" s="2" customFormat="1" ht="15" customHeight="1" x14ac:dyDescent="0.4"/>
    <row r="27" spans="1:6" ht="15" customHeight="1" x14ac:dyDescent="0.4">
      <c r="A27" s="28" t="s">
        <v>33</v>
      </c>
      <c r="B27" s="29">
        <f>B24-B25</f>
        <v>-0.36</v>
      </c>
      <c r="C27" s="49" t="str">
        <f>IF(B27&gt;0,"Gewinn","Verlust")</f>
        <v>Verlust</v>
      </c>
    </row>
    <row r="28" spans="1:6" ht="15" customHeight="1" x14ac:dyDescent="0.4">
      <c r="A28" s="28" t="s">
        <v>34</v>
      </c>
      <c r="B28" s="29">
        <f>B27*60</f>
        <v>-21.599999999999998</v>
      </c>
      <c r="C28" s="49" t="str">
        <f>IF(B28&gt;0,"Gewinn","Verlust")</f>
        <v>Verlust</v>
      </c>
    </row>
    <row r="29" spans="1:6" ht="15" customHeight="1" x14ac:dyDescent="0.4">
      <c r="C29" s="49"/>
    </row>
    <row r="30" spans="1:6" ht="15" customHeight="1" x14ac:dyDescent="0.4">
      <c r="A30" s="28" t="str">
        <f>CONCATENATE("Ergebnis pro Einsatz ","(",B22," Min.",")")</f>
        <v>Ergebnis pro Einsatz (50 Min.)</v>
      </c>
      <c r="B30" s="29">
        <f>B22/60*B28</f>
        <v>-18</v>
      </c>
      <c r="C30" s="49" t="str">
        <f>IF(B30&gt;0,"Gewinn","Verlust")</f>
        <v>Verlust</v>
      </c>
    </row>
    <row r="31" spans="1:6" s="2" customFormat="1" ht="15" customHeight="1" x14ac:dyDescent="0.4">
      <c r="C31" s="49"/>
    </row>
    <row r="32" spans="1:6" ht="15" customHeight="1" x14ac:dyDescent="0.4">
      <c r="A32" s="50" t="s">
        <v>35</v>
      </c>
      <c r="B32" s="29">
        <f>B30*C16*$C$10</f>
        <v>-391.07142857142861</v>
      </c>
      <c r="C32" s="49" t="str">
        <f>IF(B32&gt;0,"Gewinn","Verlust")</f>
        <v>Verlust</v>
      </c>
    </row>
    <row r="33" s="2" customFormat="1" ht="15" customHeight="1" x14ac:dyDescent="0.4"/>
    <row r="34" s="2" customFormat="1" ht="15" customHeight="1" x14ac:dyDescent="0.4"/>
    <row r="35" s="2" customFormat="1" x14ac:dyDescent="0.4"/>
    <row r="36" s="2" customFormat="1" x14ac:dyDescent="0.4"/>
    <row r="37" s="2" customFormat="1" x14ac:dyDescent="0.4"/>
    <row r="38" s="2" customFormat="1" x14ac:dyDescent="0.4"/>
    <row r="39" s="2" customFormat="1" x14ac:dyDescent="0.4"/>
    <row r="40" s="2" customFormat="1" x14ac:dyDescent="0.4"/>
    <row r="41" s="2" customFormat="1" x14ac:dyDescent="0.4"/>
    <row r="42" s="2" customFormat="1" x14ac:dyDescent="0.4"/>
    <row r="43" s="2" customFormat="1" x14ac:dyDescent="0.4"/>
    <row r="44" s="2" customFormat="1" x14ac:dyDescent="0.4"/>
    <row r="45" s="2" customFormat="1" x14ac:dyDescent="0.4"/>
    <row r="46" s="2" customFormat="1" x14ac:dyDescent="0.4"/>
    <row r="47" s="2" customFormat="1" x14ac:dyDescent="0.4"/>
    <row r="48" s="2" customFormat="1" x14ac:dyDescent="0.4"/>
    <row r="49" s="2" customFormat="1" x14ac:dyDescent="0.4"/>
  </sheetData>
  <sheetProtection sheet="1" objects="1" scenarios="1"/>
  <mergeCells count="1">
    <mergeCell ref="C14:C15"/>
  </mergeCells>
  <conditionalFormatting sqref="B27:B28">
    <cfRule type="cellIs" dxfId="15" priority="5" operator="lessThan">
      <formula>0</formula>
    </cfRule>
    <cfRule type="cellIs" dxfId="14" priority="6" operator="greaterThan">
      <formula>0.01</formula>
    </cfRule>
  </conditionalFormatting>
  <conditionalFormatting sqref="B30">
    <cfRule type="cellIs" dxfId="13" priority="3" operator="lessThan">
      <formula>0</formula>
    </cfRule>
    <cfRule type="cellIs" dxfId="12" priority="4" operator="greaterThan">
      <formula>0.01</formula>
    </cfRule>
  </conditionalFormatting>
  <conditionalFormatting sqref="B32">
    <cfRule type="cellIs" dxfId="11" priority="1" operator="lessThan">
      <formula>0</formula>
    </cfRule>
    <cfRule type="cellIs" dxfId="10" priority="2" operator="greaterThan">
      <formula>0.01</formula>
    </cfRule>
  </conditionalFormatting>
  <pageMargins left="0.78740157480314965" right="0.59055118110236227" top="0.78740157480314965" bottom="0.78740157480314965" header="0.39370078740157483" footer="0.39370078740157483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BEC9-A86E-9541-AE26-74D4B7E33DAC}">
  <sheetPr>
    <pageSetUpPr fitToPage="1"/>
  </sheetPr>
  <dimension ref="A1:X49"/>
  <sheetViews>
    <sheetView zoomScaleNormal="100" workbookViewId="0">
      <selection activeCell="I29" sqref="I29"/>
    </sheetView>
  </sheetViews>
  <sheetFormatPr baseColWidth="10" defaultColWidth="10.8125" defaultRowHeight="15" x14ac:dyDescent="0.4"/>
  <cols>
    <col min="1" max="1" width="32.5" style="1" customWidth="1"/>
    <col min="2" max="2" width="16.5" style="1" customWidth="1"/>
    <col min="3" max="3" width="10.5" style="2" customWidth="1"/>
    <col min="4" max="5" width="16.5" style="2" customWidth="1"/>
    <col min="6" max="6" width="3.5" style="2" customWidth="1"/>
    <col min="7" max="7" width="15.1875" style="2" customWidth="1"/>
    <col min="8" max="8" width="12.8125" style="2" customWidth="1"/>
    <col min="9" max="24" width="10.8125" style="2"/>
    <col min="25" max="16384" width="10.8125" style="1"/>
  </cols>
  <sheetData>
    <row r="1" spans="1:6" ht="3" customHeight="1" x14ac:dyDescent="0.4"/>
    <row r="2" spans="1:6" s="2" customFormat="1" ht="12" customHeight="1" x14ac:dyDescent="0.4">
      <c r="A2" s="32" t="s">
        <v>23</v>
      </c>
      <c r="B2" s="4"/>
      <c r="C2" s="5"/>
      <c r="D2" s="6"/>
    </row>
    <row r="3" spans="1:6" s="2" customFormat="1" ht="12" customHeight="1" x14ac:dyDescent="0.4">
      <c r="A3" s="32" t="s">
        <v>24</v>
      </c>
      <c r="B3" s="7"/>
      <c r="C3" s="5"/>
      <c r="D3" s="6"/>
    </row>
    <row r="4" spans="1:6" s="2" customFormat="1" ht="12" customHeight="1" x14ac:dyDescent="0.4">
      <c r="A4" s="32" t="s">
        <v>25</v>
      </c>
      <c r="B4" s="4"/>
      <c r="C4" s="5"/>
      <c r="D4" s="6"/>
    </row>
    <row r="5" spans="1:6" s="2" customFormat="1" ht="12" customHeight="1" x14ac:dyDescent="0.4">
      <c r="A5" s="32" t="s">
        <v>26</v>
      </c>
      <c r="B5" s="6"/>
      <c r="C5" s="8"/>
      <c r="D5" s="9"/>
    </row>
    <row r="6" spans="1:6" s="2" customFormat="1" ht="12" customHeight="1" x14ac:dyDescent="0.4">
      <c r="A6" s="32"/>
      <c r="C6" s="44" t="s">
        <v>31</v>
      </c>
      <c r="D6" s="34"/>
      <c r="E6" s="38"/>
      <c r="F6" s="13"/>
    </row>
    <row r="7" spans="1:6" s="2" customFormat="1" x14ac:dyDescent="0.4">
      <c r="C7" s="35">
        <v>365</v>
      </c>
      <c r="D7" s="39" t="s">
        <v>27</v>
      </c>
      <c r="E7" s="40"/>
      <c r="F7" s="13"/>
    </row>
    <row r="8" spans="1:6" s="2" customFormat="1" x14ac:dyDescent="0.4">
      <c r="A8" s="11"/>
      <c r="C8" s="36">
        <f>C7/12</f>
        <v>30.416666666666668</v>
      </c>
      <c r="D8" s="39" t="s">
        <v>28</v>
      </c>
      <c r="E8" s="40"/>
      <c r="F8" s="13"/>
    </row>
    <row r="9" spans="1:6" s="2" customFormat="1" ht="15" customHeight="1" x14ac:dyDescent="0.4">
      <c r="A9" s="11" t="s">
        <v>7</v>
      </c>
      <c r="C9" s="36">
        <f>C7/7</f>
        <v>52.142857142857146</v>
      </c>
      <c r="D9" s="39" t="s">
        <v>29</v>
      </c>
      <c r="E9" s="40"/>
      <c r="F9" s="13"/>
    </row>
    <row r="10" spans="1:6" s="2" customFormat="1" ht="15" customHeight="1" x14ac:dyDescent="0.4">
      <c r="A10" s="11"/>
      <c r="C10" s="43">
        <f>C9/12</f>
        <v>4.3452380952380958</v>
      </c>
      <c r="D10" s="37" t="s">
        <v>30</v>
      </c>
      <c r="E10" s="41"/>
      <c r="F10" s="13"/>
    </row>
    <row r="11" spans="1:6" s="2" customFormat="1" ht="15" customHeight="1" thickBot="1" x14ac:dyDescent="0.45">
      <c r="A11" s="11"/>
      <c r="C11" s="10"/>
      <c r="F11" s="13"/>
    </row>
    <row r="12" spans="1:6" s="2" customFormat="1" ht="15" customHeight="1" thickBot="1" x14ac:dyDescent="0.45">
      <c r="A12" s="31" t="s">
        <v>18</v>
      </c>
      <c r="B12" s="20">
        <v>60</v>
      </c>
    </row>
    <row r="13" spans="1:6" s="2" customFormat="1" ht="15" customHeight="1" x14ac:dyDescent="0.4">
      <c r="A13" s="11"/>
      <c r="B13" s="14"/>
      <c r="F13" s="14"/>
    </row>
    <row r="14" spans="1:6" s="2" customFormat="1" ht="15" customHeight="1" x14ac:dyDescent="0.4">
      <c r="A14" s="11"/>
      <c r="B14" s="14"/>
      <c r="C14" s="61" t="s">
        <v>32</v>
      </c>
      <c r="F14" s="14"/>
    </row>
    <row r="15" spans="1:6" s="2" customFormat="1" ht="15" customHeight="1" x14ac:dyDescent="0.4">
      <c r="B15" s="24" t="s">
        <v>1</v>
      </c>
      <c r="C15" s="61"/>
      <c r="D15" s="24" t="s">
        <v>19</v>
      </c>
      <c r="F15" s="3"/>
    </row>
    <row r="16" spans="1:6" s="2" customFormat="1" ht="15" customHeight="1" x14ac:dyDescent="0.4">
      <c r="A16" s="15" t="s">
        <v>10</v>
      </c>
      <c r="B16" s="21">
        <v>32</v>
      </c>
      <c r="C16" s="27">
        <v>5</v>
      </c>
      <c r="D16" s="46">
        <f>IF((B16*C16*$C$10)&gt;0,B16*C16*$C$10,"- - -")</f>
        <v>695.2380952380953</v>
      </c>
      <c r="F16" s="3"/>
    </row>
    <row r="17" spans="1:6" s="2" customFormat="1" ht="15" customHeight="1" x14ac:dyDescent="0.4">
      <c r="A17" s="15" t="s">
        <v>11</v>
      </c>
      <c r="B17" s="21">
        <v>14.07</v>
      </c>
      <c r="C17" s="15">
        <f>C16</f>
        <v>5</v>
      </c>
      <c r="D17" s="46">
        <f t="shared" ref="D17:D18" si="0">IF((B17*C17*$C$10)&gt;0,B17*C17*$C$10,"- - -")</f>
        <v>305.6875</v>
      </c>
      <c r="F17" s="3"/>
    </row>
    <row r="18" spans="1:6" s="2" customFormat="1" ht="15" customHeight="1" x14ac:dyDescent="0.4">
      <c r="A18" s="15" t="s">
        <v>12</v>
      </c>
      <c r="B18" s="21"/>
      <c r="C18" s="15">
        <f>C16</f>
        <v>5</v>
      </c>
      <c r="D18" s="46" t="str">
        <f t="shared" si="0"/>
        <v>- - -</v>
      </c>
      <c r="F18" s="3"/>
    </row>
    <row r="19" spans="1:6" s="2" customFormat="1" ht="15" customHeight="1" x14ac:dyDescent="0.4">
      <c r="A19" s="25" t="s">
        <v>3</v>
      </c>
      <c r="B19" s="26">
        <f>SUM(B16:B18)</f>
        <v>46.07</v>
      </c>
      <c r="C19" s="15"/>
      <c r="D19" s="26">
        <f>SUM(D16:D18)</f>
        <v>1000.9255952380953</v>
      </c>
      <c r="F19" s="3"/>
    </row>
    <row r="20" spans="1:6" s="2" customFormat="1" ht="15" customHeight="1" x14ac:dyDescent="0.4">
      <c r="B20" s="12"/>
      <c r="C20" s="12"/>
      <c r="F20" s="3"/>
    </row>
    <row r="21" spans="1:6" s="2" customFormat="1" ht="15" customHeight="1" x14ac:dyDescent="0.4">
      <c r="B21" s="24" t="s">
        <v>20</v>
      </c>
      <c r="D21" s="24" t="s">
        <v>21</v>
      </c>
      <c r="E21" s="24" t="s">
        <v>22</v>
      </c>
      <c r="F21" s="3"/>
    </row>
    <row r="22" spans="1:6" s="2" customFormat="1" ht="15" customHeight="1" x14ac:dyDescent="0.4">
      <c r="A22" s="15" t="s">
        <v>4</v>
      </c>
      <c r="B22" s="42">
        <v>50</v>
      </c>
      <c r="C22" s="15">
        <f>C16</f>
        <v>5</v>
      </c>
      <c r="D22" s="47">
        <f>B22*C22*C10</f>
        <v>1086.3095238095239</v>
      </c>
      <c r="E22" s="48">
        <f>D22/60</f>
        <v>18.105158730158731</v>
      </c>
      <c r="F22" s="3"/>
    </row>
    <row r="23" spans="1:6" s="2" customFormat="1" ht="15" customHeight="1" x14ac:dyDescent="0.4"/>
    <row r="24" spans="1:6" s="2" customFormat="1" ht="15" customHeight="1" x14ac:dyDescent="0.4">
      <c r="A24" s="15" t="s">
        <v>5</v>
      </c>
      <c r="B24" s="45">
        <f>B19/B22</f>
        <v>0.9214</v>
      </c>
    </row>
    <row r="25" spans="1:6" s="2" customFormat="1" ht="15" customHeight="1" x14ac:dyDescent="0.4">
      <c r="A25" s="15" t="s">
        <v>6</v>
      </c>
      <c r="B25" s="22">
        <f>B12/60</f>
        <v>1</v>
      </c>
    </row>
    <row r="26" spans="1:6" s="2" customFormat="1" ht="15" customHeight="1" x14ac:dyDescent="0.4"/>
    <row r="27" spans="1:6" ht="15" customHeight="1" x14ac:dyDescent="0.4">
      <c r="A27" s="28" t="s">
        <v>33</v>
      </c>
      <c r="B27" s="29">
        <f>B24-B25</f>
        <v>-7.8600000000000003E-2</v>
      </c>
      <c r="C27" s="49" t="str">
        <f>IF(B27&gt;0,"Gewinn","Verlust")</f>
        <v>Verlust</v>
      </c>
    </row>
    <row r="28" spans="1:6" ht="15" customHeight="1" x14ac:dyDescent="0.4">
      <c r="A28" s="28" t="s">
        <v>34</v>
      </c>
      <c r="B28" s="29">
        <f>B27*60</f>
        <v>-4.7160000000000002</v>
      </c>
      <c r="C28" s="49" t="str">
        <f>IF(B28&gt;0,"Gewinn","Verlust")</f>
        <v>Verlust</v>
      </c>
    </row>
    <row r="29" spans="1:6" ht="15" customHeight="1" x14ac:dyDescent="0.4">
      <c r="C29" s="49"/>
    </row>
    <row r="30" spans="1:6" ht="15" customHeight="1" x14ac:dyDescent="0.4">
      <c r="A30" s="28" t="str">
        <f>CONCATENATE("Ergebnis pro Einsatz ","(",B22," Min.",")")</f>
        <v>Ergebnis pro Einsatz (50 Min.)</v>
      </c>
      <c r="B30" s="29">
        <f>B22/60*B28</f>
        <v>-3.93</v>
      </c>
      <c r="C30" s="49" t="str">
        <f>IF(B30&gt;0,"Gewinn","Verlust")</f>
        <v>Verlust</v>
      </c>
    </row>
    <row r="31" spans="1:6" s="2" customFormat="1" ht="15" customHeight="1" x14ac:dyDescent="0.4">
      <c r="C31" s="49"/>
    </row>
    <row r="32" spans="1:6" ht="15" customHeight="1" x14ac:dyDescent="0.4">
      <c r="A32" s="50" t="s">
        <v>35</v>
      </c>
      <c r="B32" s="29">
        <f>B30*C16*$C$10</f>
        <v>-85.383928571428598</v>
      </c>
      <c r="C32" s="49" t="str">
        <f>IF(B32&gt;0,"Gewinn","Verlust")</f>
        <v>Verlust</v>
      </c>
    </row>
    <row r="33" s="2" customFormat="1" ht="15" customHeight="1" x14ac:dyDescent="0.4"/>
    <row r="34" s="2" customFormat="1" ht="15" customHeight="1" x14ac:dyDescent="0.4"/>
    <row r="35" s="2" customFormat="1" x14ac:dyDescent="0.4"/>
    <row r="36" s="2" customFormat="1" x14ac:dyDescent="0.4"/>
    <row r="37" s="2" customFormat="1" x14ac:dyDescent="0.4"/>
    <row r="38" s="2" customFormat="1" x14ac:dyDescent="0.4"/>
    <row r="39" s="2" customFormat="1" x14ac:dyDescent="0.4"/>
    <row r="40" s="2" customFormat="1" x14ac:dyDescent="0.4"/>
    <row r="41" s="2" customFormat="1" x14ac:dyDescent="0.4"/>
    <row r="42" s="2" customFormat="1" x14ac:dyDescent="0.4"/>
    <row r="43" s="2" customFormat="1" x14ac:dyDescent="0.4"/>
    <row r="44" s="2" customFormat="1" x14ac:dyDescent="0.4"/>
    <row r="45" s="2" customFormat="1" x14ac:dyDescent="0.4"/>
    <row r="46" s="2" customFormat="1" x14ac:dyDescent="0.4"/>
    <row r="47" s="2" customFormat="1" x14ac:dyDescent="0.4"/>
    <row r="48" s="2" customFormat="1" x14ac:dyDescent="0.4"/>
    <row r="49" s="2" customFormat="1" x14ac:dyDescent="0.4"/>
  </sheetData>
  <sheetProtection sheet="1" objects="1" scenarios="1"/>
  <mergeCells count="1">
    <mergeCell ref="C14:C15"/>
  </mergeCells>
  <conditionalFormatting sqref="B27:B28">
    <cfRule type="cellIs" dxfId="9" priority="5" operator="lessThan">
      <formula>0</formula>
    </cfRule>
    <cfRule type="cellIs" dxfId="8" priority="6" operator="greaterThan">
      <formula>0.01</formula>
    </cfRule>
  </conditionalFormatting>
  <conditionalFormatting sqref="B30">
    <cfRule type="cellIs" dxfId="7" priority="3" operator="lessThan">
      <formula>0</formula>
    </cfRule>
    <cfRule type="cellIs" dxfId="6" priority="4" operator="greaterThan">
      <formula>0.01</formula>
    </cfRule>
  </conditionalFormatting>
  <conditionalFormatting sqref="B32">
    <cfRule type="cellIs" dxfId="5" priority="1" operator="lessThan">
      <formula>0</formula>
    </cfRule>
    <cfRule type="cellIs" dxfId="4" priority="2" operator="greaterThan">
      <formula>0.01</formula>
    </cfRule>
  </conditionalFormatting>
  <pageMargins left="0.78740157480314965" right="0.59055118110236227" top="0.78740157480314965" bottom="0.78740157480314965" header="0.39370078740157483" footer="0.39370078740157483"/>
  <pageSetup paperSize="9" scale="2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DB46-2101-44C2-A74A-8316A7E9BF0E}">
  <sheetPr>
    <pageSetUpPr fitToPage="1"/>
  </sheetPr>
  <dimension ref="A1:X35"/>
  <sheetViews>
    <sheetView zoomScaleNormal="100" workbookViewId="0"/>
  </sheetViews>
  <sheetFormatPr baseColWidth="10" defaultColWidth="10.8125" defaultRowHeight="15" x14ac:dyDescent="0.4"/>
  <cols>
    <col min="1" max="1" width="32.5" style="1" customWidth="1"/>
    <col min="2" max="2" width="16.5" style="1" customWidth="1"/>
    <col min="3" max="3" width="10.5" style="2" customWidth="1"/>
    <col min="4" max="5" width="16.5" style="2" customWidth="1"/>
    <col min="6" max="6" width="3.5" style="2" customWidth="1"/>
    <col min="7" max="7" width="15.1875" style="2" customWidth="1"/>
    <col min="8" max="8" width="12.8125" style="2" customWidth="1"/>
    <col min="9" max="24" width="10.8125" style="2"/>
    <col min="25" max="16384" width="10.8125" style="1"/>
  </cols>
  <sheetData>
    <row r="1" spans="1:6" ht="3" customHeight="1" x14ac:dyDescent="0.4"/>
    <row r="2" spans="1:6" s="2" customFormat="1" ht="12" customHeight="1" x14ac:dyDescent="0.4">
      <c r="A2" s="32" t="s">
        <v>23</v>
      </c>
      <c r="B2" s="4"/>
      <c r="C2" s="5"/>
      <c r="D2" s="6"/>
    </row>
    <row r="3" spans="1:6" s="2" customFormat="1" ht="12" customHeight="1" x14ac:dyDescent="0.4">
      <c r="A3" s="32" t="s">
        <v>24</v>
      </c>
      <c r="B3" s="7"/>
      <c r="C3" s="5"/>
      <c r="D3" s="6"/>
    </row>
    <row r="4" spans="1:6" s="2" customFormat="1" ht="12" customHeight="1" x14ac:dyDescent="0.4">
      <c r="A4" s="32" t="s">
        <v>25</v>
      </c>
      <c r="B4" s="4"/>
      <c r="C4" s="5"/>
      <c r="D4" s="6"/>
    </row>
    <row r="5" spans="1:6" s="2" customFormat="1" ht="12" customHeight="1" x14ac:dyDescent="0.4">
      <c r="A5" s="32" t="s">
        <v>26</v>
      </c>
      <c r="B5" s="6"/>
      <c r="C5" s="8"/>
      <c r="D5" s="9"/>
    </row>
    <row r="6" spans="1:6" s="2" customFormat="1" ht="12" customHeight="1" x14ac:dyDescent="0.4">
      <c r="A6" s="32"/>
      <c r="B6" s="6"/>
      <c r="C6" s="8"/>
      <c r="D6" s="9"/>
      <c r="F6" s="13"/>
    </row>
    <row r="7" spans="1:6" s="2" customFormat="1" x14ac:dyDescent="0.4">
      <c r="B7" s="6"/>
      <c r="C7" s="8"/>
      <c r="D7" s="9"/>
      <c r="F7" s="13"/>
    </row>
    <row r="8" spans="1:6" s="2" customFormat="1" x14ac:dyDescent="0.4">
      <c r="A8" s="11"/>
      <c r="B8" s="6"/>
      <c r="C8" s="8"/>
      <c r="D8" s="9"/>
      <c r="F8" s="13"/>
    </row>
    <row r="9" spans="1:6" s="2" customFormat="1" ht="15" customHeight="1" x14ac:dyDescent="0.4">
      <c r="A9" s="11" t="s">
        <v>42</v>
      </c>
      <c r="B9" s="6"/>
      <c r="C9" s="8"/>
      <c r="D9" s="9"/>
      <c r="F9" s="13"/>
    </row>
    <row r="10" spans="1:6" s="2" customFormat="1" ht="15" customHeight="1" x14ac:dyDescent="0.4">
      <c r="A10" s="11" t="s">
        <v>44</v>
      </c>
      <c r="B10" s="6"/>
      <c r="C10" s="8"/>
      <c r="D10" s="9"/>
      <c r="F10" s="13"/>
    </row>
    <row r="11" spans="1:6" s="2" customFormat="1" ht="15" customHeight="1" x14ac:dyDescent="0.4">
      <c r="A11" s="11"/>
      <c r="C11" s="10"/>
      <c r="F11" s="13"/>
    </row>
    <row r="12" spans="1:6" s="2" customFormat="1" ht="15" customHeight="1" x14ac:dyDescent="0.4"/>
    <row r="13" spans="1:6" ht="15" customHeight="1" x14ac:dyDescent="0.4">
      <c r="A13" s="28" t="s">
        <v>43</v>
      </c>
      <c r="B13" s="29">
        <f>'Einsatz morgens'!B32</f>
        <v>-15.932539682539698</v>
      </c>
      <c r="C13" s="49" t="str">
        <f>IF(B13&gt;0,"Gewinn","Verlust")</f>
        <v>Verlust</v>
      </c>
    </row>
    <row r="14" spans="1:6" ht="15" customHeight="1" x14ac:dyDescent="0.4">
      <c r="A14" s="28" t="s">
        <v>45</v>
      </c>
      <c r="B14" s="29">
        <f>'Einsatz mittags'!B32</f>
        <v>-391.07142857142861</v>
      </c>
      <c r="C14" s="49" t="str">
        <f>IF(B14&gt;0,"Gewinn","Verlust")</f>
        <v>Verlust</v>
      </c>
    </row>
    <row r="15" spans="1:6" ht="15" customHeight="1" x14ac:dyDescent="0.4">
      <c r="A15" s="28" t="s">
        <v>46</v>
      </c>
      <c r="B15" s="29">
        <f>'Einsatz abends'!B32</f>
        <v>-85.383928571428598</v>
      </c>
      <c r="C15" s="49" t="str">
        <f>IF(B15&gt;0,"Gewinn","Verlust")</f>
        <v>Verlust</v>
      </c>
    </row>
    <row r="16" spans="1:6" ht="15" customHeight="1" x14ac:dyDescent="0.4">
      <c r="A16" s="28"/>
      <c r="B16" s="29"/>
      <c r="C16" s="49"/>
    </row>
    <row r="17" spans="1:3" s="2" customFormat="1" ht="15" customHeight="1" x14ac:dyDescent="0.4">
      <c r="C17" s="49"/>
    </row>
    <row r="18" spans="1:3" ht="15" customHeight="1" x14ac:dyDescent="0.4">
      <c r="A18" s="50" t="s">
        <v>35</v>
      </c>
      <c r="B18" s="29">
        <f>SUM(B13:B15)</f>
        <v>-492.38789682539692</v>
      </c>
      <c r="C18" s="49" t="str">
        <f>IF(B18&gt;0,"Gewinn","Verlust")</f>
        <v>Verlust</v>
      </c>
    </row>
    <row r="19" spans="1:3" s="2" customFormat="1" ht="15" customHeight="1" x14ac:dyDescent="0.4"/>
    <row r="20" spans="1:3" s="2" customFormat="1" ht="15" customHeight="1" x14ac:dyDescent="0.4"/>
    <row r="21" spans="1:3" s="2" customFormat="1" x14ac:dyDescent="0.4"/>
    <row r="22" spans="1:3" s="2" customFormat="1" x14ac:dyDescent="0.4"/>
    <row r="23" spans="1:3" s="2" customFormat="1" x14ac:dyDescent="0.4"/>
    <row r="24" spans="1:3" s="2" customFormat="1" x14ac:dyDescent="0.4"/>
    <row r="25" spans="1:3" s="2" customFormat="1" x14ac:dyDescent="0.4"/>
    <row r="26" spans="1:3" s="2" customFormat="1" x14ac:dyDescent="0.4"/>
    <row r="27" spans="1:3" s="2" customFormat="1" x14ac:dyDescent="0.4"/>
    <row r="28" spans="1:3" s="2" customFormat="1" x14ac:dyDescent="0.4"/>
    <row r="29" spans="1:3" s="2" customFormat="1" x14ac:dyDescent="0.4"/>
    <row r="30" spans="1:3" s="2" customFormat="1" x14ac:dyDescent="0.4"/>
    <row r="31" spans="1:3" s="2" customFormat="1" x14ac:dyDescent="0.4"/>
    <row r="32" spans="1:3" s="2" customFormat="1" x14ac:dyDescent="0.4"/>
    <row r="33" s="2" customFormat="1" x14ac:dyDescent="0.4"/>
    <row r="34" s="2" customFormat="1" x14ac:dyDescent="0.4"/>
    <row r="35" s="2" customFormat="1" x14ac:dyDescent="0.4"/>
  </sheetData>
  <sheetProtection sheet="1" objects="1" scenarios="1"/>
  <conditionalFormatting sqref="B13:B16">
    <cfRule type="cellIs" dxfId="3" priority="3" operator="lessThan">
      <formula>0</formula>
    </cfRule>
    <cfRule type="cellIs" dxfId="2" priority="4" operator="greaterThan">
      <formula>0.01</formula>
    </cfRule>
  </conditionalFormatting>
  <conditionalFormatting sqref="B18">
    <cfRule type="cellIs" dxfId="1" priority="1" operator="lessThan">
      <formula>0</formula>
    </cfRule>
    <cfRule type="cellIs" dxfId="0" priority="2" operator="greaterThan">
      <formula>0.01</formula>
    </cfRule>
  </conditionalFormatting>
  <pageMargins left="0.78740157480314965" right="0.59055118110236227" top="0.78740157480314965" bottom="0.78740157480314965" header="0.39370078740157483" footer="0.39370078740157483"/>
  <pageSetup paperSize="9"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Anleitung</vt:lpstr>
      <vt:lpstr>Einsatz morgens</vt:lpstr>
      <vt:lpstr>Einsatz mittags</vt:lpstr>
      <vt:lpstr>Einsatz abends</vt:lpstr>
      <vt:lpstr>Ergebnis Einsätze im Monat</vt:lpstr>
      <vt:lpstr>'Einsatz mittags'!Druckbereich</vt:lpstr>
      <vt:lpstr>'Einsatz morgens'!Druckbereich</vt:lpstr>
    </vt:vector>
  </TitlesOfParts>
  <Manager/>
  <Company>Pleus-Consulting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Kerstin Pleus</dc:creator>
  <cp:keywords/>
  <dc:description/>
  <cp:lastModifiedBy>Thomas Sießegger</cp:lastModifiedBy>
  <cp:lastPrinted>2024-03-18T07:51:38Z</cp:lastPrinted>
  <dcterms:created xsi:type="dcterms:W3CDTF">2024-01-06T14:24:17Z</dcterms:created>
  <dcterms:modified xsi:type="dcterms:W3CDTF">2024-08-22T19:01:52Z</dcterms:modified>
  <cp:category/>
</cp:coreProperties>
</file>